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Eingabe" sheetId="1" r:id="rId1"/>
    <sheet name="Tabelle" sheetId="2" r:id="rId2"/>
  </sheets>
  <definedNames/>
  <calcPr fullCalcOnLoad="1"/>
</workbook>
</file>

<file path=xl/sharedStrings.xml><?xml version="1.0" encoding="utf-8"?>
<sst xmlns="http://schemas.openxmlformats.org/spreadsheetml/2006/main" count="69" uniqueCount="29">
  <si>
    <t xml:space="preserve">γ  </t>
  </si>
  <si>
    <t>A</t>
  </si>
  <si>
    <t>B</t>
  </si>
  <si>
    <t>Höhe</t>
  </si>
  <si>
    <t>β</t>
  </si>
  <si>
    <t xml:space="preserve">α  </t>
  </si>
  <si>
    <t>C1</t>
  </si>
  <si>
    <t>C2</t>
  </si>
  <si>
    <t>Fläche</t>
  </si>
  <si>
    <t>C</t>
  </si>
  <si>
    <t>Eingabe</t>
  </si>
  <si>
    <t>Ergebnis</t>
  </si>
  <si>
    <t>a</t>
  </si>
  <si>
    <t>X</t>
  </si>
  <si>
    <t>b</t>
  </si>
  <si>
    <t>c</t>
  </si>
  <si>
    <t>alpha</t>
  </si>
  <si>
    <t>α</t>
  </si>
  <si>
    <t>beta</t>
  </si>
  <si>
    <t>gamma</t>
  </si>
  <si>
    <t>γ</t>
  </si>
  <si>
    <t>h</t>
  </si>
  <si>
    <t>c1</t>
  </si>
  <si>
    <t>c2</t>
  </si>
  <si>
    <t>Gebe drei Werte in die blauen Felder ein.</t>
  </si>
  <si>
    <t>Die Ergebnisse stehen in den grünen Feldern.</t>
  </si>
  <si>
    <t>Nicht mehr als drei Werte eingeben.</t>
  </si>
  <si>
    <t>Es muss mindestens eine Länge angegeben werden.</t>
  </si>
  <si>
    <t xml:space="preserve">Fläche 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</si>
</sst>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5">
    <font>
      <sz val="10"/>
      <name val="Arial"/>
      <family val="2"/>
    </font>
    <font>
      <sz val="14"/>
      <name val="Arial"/>
      <family val="2"/>
    </font>
    <font>
      <b/>
      <sz val="24"/>
      <name val="Times New Roman"/>
      <family val="1"/>
    </font>
    <font>
      <b/>
      <sz val="22"/>
      <name val="Times New Roman"/>
      <family val="1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5" fontId="1" fillId="2" borderId="0" xfId="0" applyNumberFormat="1" applyFont="1" applyFill="1" applyAlignment="1">
      <alignment horizontal="center"/>
    </xf>
    <xf numFmtId="164" fontId="2" fillId="2" borderId="0" xfId="0" applyFont="1" applyFill="1" applyBorder="1" applyAlignment="1">
      <alignment horizontal="right" vertical="top"/>
    </xf>
    <xf numFmtId="165" fontId="1" fillId="3" borderId="0" xfId="0" applyNumberFormat="1" applyFont="1" applyFill="1" applyAlignment="1" applyProtection="1">
      <alignment horizontal="center"/>
      <protection locked="0"/>
    </xf>
    <xf numFmtId="165" fontId="1" fillId="2" borderId="0" xfId="0" applyNumberFormat="1" applyFont="1" applyFill="1" applyBorder="1" applyAlignment="1">
      <alignment horizontal="left"/>
    </xf>
    <xf numFmtId="165" fontId="1" fillId="4" borderId="0" xfId="0" applyNumberFormat="1" applyFont="1" applyFill="1" applyAlignment="1">
      <alignment horizontal="center"/>
    </xf>
    <xf numFmtId="164" fontId="1" fillId="2" borderId="0" xfId="0" applyFont="1" applyFill="1" applyAlignment="1">
      <alignment/>
    </xf>
    <xf numFmtId="164" fontId="3" fillId="2" borderId="0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right" vertical="center"/>
    </xf>
    <xf numFmtId="164" fontId="4" fillId="0" borderId="0" xfId="0" applyFont="1" applyAlignment="1">
      <alignment horizontal="center"/>
    </xf>
    <xf numFmtId="164" fontId="4" fillId="5" borderId="0" xfId="0" applyFont="1" applyFill="1" applyAlignment="1">
      <alignment horizontal="center"/>
    </xf>
    <xf numFmtId="165" fontId="4" fillId="4" borderId="0" xfId="0" applyNumberFormat="1" applyFont="1" applyFill="1" applyAlignment="1">
      <alignment horizontal="center"/>
    </xf>
    <xf numFmtId="165" fontId="4" fillId="6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5" fontId="4" fillId="6" borderId="4" xfId="0" applyNumberFormat="1" applyFont="1" applyFill="1" applyBorder="1" applyAlignment="1">
      <alignment horizontal="center"/>
    </xf>
    <xf numFmtId="164" fontId="4" fillId="7" borderId="0" xfId="0" applyFont="1" applyFill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4" fontId="4" fillId="0" borderId="0" xfId="0" applyFont="1" applyFill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209550</xdr:rowOff>
    </xdr:from>
    <xdr:to>
      <xdr:col>13</xdr:col>
      <xdr:colOff>171450</xdr:colOff>
      <xdr:row>25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657225"/>
          <a:ext cx="8267700" cy="455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4"/>
  <sheetViews>
    <sheetView showGridLines="0" tabSelected="1" workbookViewId="0" topLeftCell="A1">
      <selection activeCell="C24" sqref="C24"/>
    </sheetView>
  </sheetViews>
  <sheetFormatPr defaultColWidth="13.7109375" defaultRowHeight="12.75"/>
  <cols>
    <col min="1" max="1" width="5.140625" style="1" customWidth="1"/>
    <col min="2" max="2" width="17.8515625" style="1" customWidth="1"/>
    <col min="3" max="3" width="12.7109375" style="1" customWidth="1"/>
    <col min="4" max="4" width="15.28125" style="1" customWidth="1"/>
    <col min="5" max="8" width="12.7109375" style="1" customWidth="1"/>
    <col min="9" max="9" width="10.140625" style="1" customWidth="1"/>
    <col min="10" max="12" width="12.7109375" style="1" customWidth="1"/>
    <col min="13" max="13" width="7.00390625" style="1" customWidth="1"/>
    <col min="14" max="16384" width="12.7109375" style="1" customWidth="1"/>
  </cols>
  <sheetData>
    <row r="2" spans="7:8" ht="17.25">
      <c r="G2" s="2" t="s">
        <v>0</v>
      </c>
      <c r="H2" s="3">
        <v>93</v>
      </c>
    </row>
    <row r="3" spans="2:8" ht="17.25">
      <c r="B3" s="4" t="str">
        <f>Tabelle!B14</f>
        <v>Die Ergebnisse stehen in den grünen Feldern.</v>
      </c>
      <c r="C3" s="4"/>
      <c r="D3" s="4"/>
      <c r="E3" s="4"/>
      <c r="F3" s="4"/>
      <c r="G3" s="2"/>
      <c r="H3" s="5">
        <f>Tabelle!D9</f>
        <v>93</v>
      </c>
    </row>
    <row r="6" ht="17.25">
      <c r="K6" s="1" t="s">
        <v>1</v>
      </c>
    </row>
    <row r="7" spans="6:11" ht="17.25">
      <c r="F7" s="1" t="s">
        <v>2</v>
      </c>
      <c r="K7" s="3"/>
    </row>
    <row r="8" spans="6:11" ht="17.25">
      <c r="F8" s="3">
        <v>20</v>
      </c>
      <c r="K8" s="5">
        <f>Tabelle!D4</f>
        <v>33.54682271781697</v>
      </c>
    </row>
    <row r="9" ht="17.25">
      <c r="F9" s="5">
        <f>Tabelle!D5</f>
        <v>20</v>
      </c>
    </row>
    <row r="10" spans="3:6" ht="17.25">
      <c r="C10" s="1" t="s">
        <v>3</v>
      </c>
      <c r="F10" s="6"/>
    </row>
    <row r="11" ht="17.25">
      <c r="C11" s="5">
        <f>Tabelle!D10</f>
        <v>16.77341135890848</v>
      </c>
    </row>
    <row r="14" ht="17.25">
      <c r="B14" s="6"/>
    </row>
    <row r="15" ht="17.25">
      <c r="B15" s="6"/>
    </row>
    <row r="16" spans="2:14" ht="17.25">
      <c r="B16" s="6"/>
      <c r="N16" s="7" t="s">
        <v>4</v>
      </c>
    </row>
    <row r="17" ht="17.25">
      <c r="N17" s="7"/>
    </row>
    <row r="18" spans="4:14" ht="17.25">
      <c r="D18" s="8" t="s">
        <v>5</v>
      </c>
      <c r="E18" s="3"/>
      <c r="N18" s="3">
        <v>30</v>
      </c>
    </row>
    <row r="19" spans="4:14" ht="17.25">
      <c r="D19" s="8"/>
      <c r="E19" s="5">
        <f>Tabelle!D7</f>
        <v>57</v>
      </c>
      <c r="G19" s="1" t="s">
        <v>6</v>
      </c>
      <c r="J19" s="1" t="s">
        <v>7</v>
      </c>
      <c r="N19" s="5">
        <f>Tabelle!D8</f>
        <v>30</v>
      </c>
    </row>
    <row r="20" spans="7:10" ht="17.25">
      <c r="G20" s="5">
        <f>Tabelle!D11</f>
        <v>10.892780700300545</v>
      </c>
      <c r="J20" s="5">
        <f>Tabelle!D12</f>
        <v>29.052400689882425</v>
      </c>
    </row>
    <row r="22" spans="2:3" ht="17.25">
      <c r="B22" s="6"/>
      <c r="C22" s="1" t="s">
        <v>8</v>
      </c>
    </row>
    <row r="23" spans="3:10" ht="17.25">
      <c r="C23" s="5">
        <f>Tabelle!D21</f>
        <v>335.0084796318772</v>
      </c>
      <c r="H23" s="1" t="s">
        <v>9</v>
      </c>
      <c r="J23" s="1" t="s">
        <v>9</v>
      </c>
    </row>
    <row r="24" spans="8:10" ht="17.25">
      <c r="H24" s="3"/>
      <c r="J24" s="5">
        <f>Tabelle!D6</f>
        <v>39.94518139018296</v>
      </c>
    </row>
  </sheetData>
  <mergeCells count="4">
    <mergeCell ref="G2:G3"/>
    <mergeCell ref="B3:F3"/>
    <mergeCell ref="N16:N17"/>
    <mergeCell ref="D18:D19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G21"/>
  <sheetViews>
    <sheetView showGridLines="0" workbookViewId="0" topLeftCell="A1">
      <selection activeCell="D22" sqref="D22"/>
    </sheetView>
  </sheetViews>
  <sheetFormatPr defaultColWidth="10.28125" defaultRowHeight="12.75"/>
  <cols>
    <col min="1" max="2" width="10.140625" style="9" customWidth="1"/>
    <col min="3" max="4" width="12.7109375" style="9" customWidth="1"/>
    <col min="5" max="7" width="5.140625" style="9" customWidth="1"/>
    <col min="8" max="31" width="10.140625" style="9" customWidth="1"/>
    <col min="32" max="33" width="5.140625" style="9" customWidth="1"/>
    <col min="34" max="16384" width="10.140625" style="9" customWidth="1"/>
  </cols>
  <sheetData>
    <row r="2" spans="10:30" ht="15">
      <c r="J2" s="9">
        <v>1</v>
      </c>
      <c r="K2" s="9">
        <v>2</v>
      </c>
      <c r="L2" s="9">
        <v>3</v>
      </c>
      <c r="M2" s="9">
        <v>4</v>
      </c>
      <c r="N2" s="9">
        <v>5</v>
      </c>
      <c r="O2" s="9">
        <v>6</v>
      </c>
      <c r="P2" s="9">
        <v>7</v>
      </c>
      <c r="Q2" s="9">
        <v>8</v>
      </c>
      <c r="R2" s="9">
        <v>9</v>
      </c>
      <c r="S2" s="9">
        <v>10</v>
      </c>
      <c r="T2" s="9">
        <v>11</v>
      </c>
      <c r="U2" s="9">
        <v>12</v>
      </c>
      <c r="V2" s="9">
        <v>13</v>
      </c>
      <c r="W2" s="9">
        <v>14</v>
      </c>
      <c r="X2" s="9">
        <v>15</v>
      </c>
      <c r="Y2" s="9">
        <v>16</v>
      </c>
      <c r="Z2" s="9">
        <v>17</v>
      </c>
      <c r="AA2" s="9">
        <v>18</v>
      </c>
      <c r="AB2" s="9">
        <v>19</v>
      </c>
      <c r="AC2" s="9">
        <v>20</v>
      </c>
      <c r="AD2" s="9">
        <v>20</v>
      </c>
    </row>
    <row r="3" spans="3:31" ht="15">
      <c r="C3" s="9" t="s">
        <v>10</v>
      </c>
      <c r="D3" s="9" t="s">
        <v>11</v>
      </c>
      <c r="H3" s="9">
        <v>1</v>
      </c>
      <c r="I3" s="9">
        <v>2</v>
      </c>
      <c r="J3" s="9">
        <v>7</v>
      </c>
      <c r="K3" s="9">
        <v>11</v>
      </c>
      <c r="L3" s="9">
        <v>19</v>
      </c>
      <c r="M3" s="9">
        <v>35</v>
      </c>
      <c r="N3" s="9">
        <v>13</v>
      </c>
      <c r="O3" s="9">
        <v>21</v>
      </c>
      <c r="P3" s="9">
        <v>37</v>
      </c>
      <c r="Q3" s="9">
        <v>25</v>
      </c>
      <c r="R3" s="9">
        <v>41</v>
      </c>
      <c r="S3" s="9">
        <v>49</v>
      </c>
      <c r="T3" s="9">
        <v>14</v>
      </c>
      <c r="U3" s="9">
        <v>22</v>
      </c>
      <c r="V3" s="9">
        <v>38</v>
      </c>
      <c r="W3" s="9">
        <v>26</v>
      </c>
      <c r="X3" s="9">
        <v>42</v>
      </c>
      <c r="Y3" s="9">
        <v>50</v>
      </c>
      <c r="Z3" s="9">
        <v>28</v>
      </c>
      <c r="AA3" s="9">
        <v>44</v>
      </c>
      <c r="AB3" s="9">
        <v>52</v>
      </c>
      <c r="AE3" s="9">
        <v>56</v>
      </c>
    </row>
    <row r="4" spans="2:33" ht="15">
      <c r="B4" s="9" t="s">
        <v>1</v>
      </c>
      <c r="C4" s="10">
        <f>Eingabe!K7</f>
        <v>0</v>
      </c>
      <c r="D4" s="11">
        <f>HLOOKUP($F$10,$H$3:$AE$12,2,0)</f>
        <v>33.54682271781697</v>
      </c>
      <c r="E4" s="9">
        <f>IF(C4&gt;0,1,0)</f>
        <v>0</v>
      </c>
      <c r="F4" s="9">
        <f>IF(C4&gt;0,1,0)</f>
        <v>0</v>
      </c>
      <c r="G4" s="9" t="s">
        <v>12</v>
      </c>
      <c r="H4" s="9" t="s">
        <v>13</v>
      </c>
      <c r="I4" s="9" t="s">
        <v>13</v>
      </c>
      <c r="J4" s="12">
        <f>C4</f>
        <v>0</v>
      </c>
      <c r="K4" s="12">
        <f>C4</f>
        <v>0</v>
      </c>
      <c r="L4" s="12">
        <f>C4</f>
        <v>0</v>
      </c>
      <c r="M4" s="12">
        <f>C4</f>
        <v>0</v>
      </c>
      <c r="N4" s="12">
        <f>C4</f>
        <v>0</v>
      </c>
      <c r="O4" s="12">
        <f>C4</f>
        <v>0</v>
      </c>
      <c r="P4" s="12">
        <f>C4</f>
        <v>0</v>
      </c>
      <c r="Q4" s="12">
        <f>C4</f>
        <v>0</v>
      </c>
      <c r="R4" s="12">
        <f>C4</f>
        <v>0</v>
      </c>
      <c r="S4" s="12">
        <f>C4</f>
        <v>0</v>
      </c>
      <c r="T4" s="13">
        <f>SQRT(POWER(T5,2)+POWER(T6,2)-2*T5*T6*COS(RADIANS(T7)))</f>
        <v>20</v>
      </c>
      <c r="U4" s="13">
        <f>SQRT(POWER(U5,2)+POWER(U6,2)-2*U5*U6*COS(RADIANS(U7)))</f>
        <v>20</v>
      </c>
      <c r="V4" s="13" t="e">
        <f>SQRT(POWER(V5,2)+POWER(V6,2)-2*V5*V6*COS(RADIANS(V7)))</f>
        <v>#DIV/0!</v>
      </c>
      <c r="W4" s="14">
        <f>W5*SIN(RADIANS(W7))/SIN(RADIANS(W8))</f>
        <v>0</v>
      </c>
      <c r="X4" s="14">
        <f>X5*SIN(RADIANS(X7))/SIN(RADIANS(X8))</f>
        <v>0</v>
      </c>
      <c r="Y4" s="14">
        <f>Y5*SIN(RADIANS(Y7))/SIN(RADIANS(Y8))</f>
        <v>33.54682271781697</v>
      </c>
      <c r="Z4" s="14">
        <f>Z5*SIN(RADIANS(Z7))/SIN(RADIANS(Z8))</f>
        <v>0</v>
      </c>
      <c r="AA4" s="14">
        <f>AA5*SIN(RADIANS(AA7))/SIN(RADIANS(AA8))</f>
        <v>0</v>
      </c>
      <c r="AB4" s="14">
        <f>AB5*SIN(RADIANS(AB7))/SIN(RADIANS(AB8))</f>
        <v>0</v>
      </c>
      <c r="AC4" s="15">
        <f>SIN(RADIANS(AC7))</f>
        <v>0</v>
      </c>
      <c r="AD4" s="16">
        <f>AC4*10/LARGE($AC$4:$AC$6,1)</f>
        <v>0</v>
      </c>
      <c r="AE4" s="17" t="s">
        <v>13</v>
      </c>
      <c r="AF4" s="9" t="s">
        <v>12</v>
      </c>
      <c r="AG4" s="9">
        <f>IF(AD4&lt;&gt;"",1,0)</f>
        <v>1</v>
      </c>
    </row>
    <row r="5" spans="2:33" ht="15">
      <c r="B5" s="9" t="s">
        <v>2</v>
      </c>
      <c r="C5" s="10">
        <f>Eingabe!F8</f>
        <v>20</v>
      </c>
      <c r="D5" s="11">
        <f>HLOOKUP($F$10,$H$3:$AE$12,3,0)</f>
        <v>20</v>
      </c>
      <c r="E5" s="9">
        <f>IF(C5&gt;0,1,0)</f>
        <v>1</v>
      </c>
      <c r="F5" s="9">
        <f>IF(C5&gt;0,2,0)</f>
        <v>2</v>
      </c>
      <c r="G5" s="9" t="s">
        <v>14</v>
      </c>
      <c r="H5" s="9" t="s">
        <v>13</v>
      </c>
      <c r="I5" s="9" t="s">
        <v>13</v>
      </c>
      <c r="J5" s="12">
        <f>C5</f>
        <v>20</v>
      </c>
      <c r="K5" s="12">
        <f>C5</f>
        <v>20</v>
      </c>
      <c r="L5" s="12">
        <f>C5</f>
        <v>20</v>
      </c>
      <c r="M5" s="12">
        <f>C5</f>
        <v>20</v>
      </c>
      <c r="N5" s="13" t="e">
        <f>SQRT(POWER(N6,2)+POWER(N4,2)-2*N6*N4*COS(RADIANS(N8)))</f>
        <v>#DIV/0!</v>
      </c>
      <c r="O5" s="13">
        <f>SQRT(POWER(O6,2)+POWER(O4,2)-2*O6*O4*COS(RADIANS(O8)))</f>
        <v>0</v>
      </c>
      <c r="P5" s="13" t="e">
        <f>SQRT(POWER(P4,2)+POWER(P6,2)-2*P4*P6*COS(RADIANS(P8)))</f>
        <v>#DIV/0!</v>
      </c>
      <c r="Q5" s="13" t="e">
        <f>Q4*SIN(Q8/180*PI())/SIN(Q7/180*PI())</f>
        <v>#DIV/0!</v>
      </c>
      <c r="R5" s="13" t="e">
        <f>R4*SIN(R8/180*PI())/SIN(R7/180*PI())</f>
        <v>#DIV/0!</v>
      </c>
      <c r="S5" s="13">
        <f>S4*SIN(S8/180*PI())/SIN(S7/180*PI())</f>
        <v>0</v>
      </c>
      <c r="T5" s="12">
        <f>C5</f>
        <v>20</v>
      </c>
      <c r="U5" s="12">
        <f>C5</f>
        <v>20</v>
      </c>
      <c r="V5" s="12">
        <f>C5</f>
        <v>20</v>
      </c>
      <c r="W5" s="12">
        <f>C5</f>
        <v>20</v>
      </c>
      <c r="X5" s="12">
        <f>C5</f>
        <v>20</v>
      </c>
      <c r="Y5" s="12">
        <f>C5</f>
        <v>20</v>
      </c>
      <c r="Z5" s="14">
        <f>Z6*SIN(RADIANS(Z8))/SIN(RADIANS(Z9))</f>
        <v>0</v>
      </c>
      <c r="AA5" s="14">
        <f>AA6*SIN(RADIANS(AA8))/SIN(RADIANS(AA9))</f>
        <v>0</v>
      </c>
      <c r="AB5" s="14">
        <f>AB6*SIN(RADIANS(AB8))/SIN(RADIANS(AB9))</f>
        <v>0</v>
      </c>
      <c r="AC5" s="18">
        <f>SIN(RADIANS(AC8))</f>
        <v>0.49999999999999994</v>
      </c>
      <c r="AD5" s="19">
        <f>AC5*10/LARGE($AC$4:$AC$6,1)</f>
        <v>5.0068617299896045</v>
      </c>
      <c r="AE5" s="20" t="s">
        <v>13</v>
      </c>
      <c r="AF5" s="9" t="s">
        <v>14</v>
      </c>
      <c r="AG5" s="9">
        <f>IF(AD5&lt;&gt;"",2,0)</f>
        <v>2</v>
      </c>
    </row>
    <row r="6" spans="2:33" ht="15">
      <c r="B6" s="9" t="s">
        <v>9</v>
      </c>
      <c r="C6" s="10">
        <f>Eingabe!H24</f>
        <v>0</v>
      </c>
      <c r="D6" s="11">
        <f>HLOOKUP($F$10,$H$3:$AE$12,4,0)</f>
        <v>39.94518139018296</v>
      </c>
      <c r="E6" s="9">
        <f>IF(C6&gt;0,1,0)</f>
        <v>0</v>
      </c>
      <c r="F6" s="9">
        <f>IF(C6&gt;0,4,0)</f>
        <v>0</v>
      </c>
      <c r="G6" s="9" t="s">
        <v>15</v>
      </c>
      <c r="H6" s="9" t="s">
        <v>13</v>
      </c>
      <c r="I6" s="9" t="s">
        <v>13</v>
      </c>
      <c r="J6" s="12">
        <f>C6</f>
        <v>0</v>
      </c>
      <c r="K6" s="14" t="e">
        <f>K4*SIN(RADIANS(K9))/SIN(RADIANS(K7))</f>
        <v>#DIV/0!</v>
      </c>
      <c r="L6" s="14" t="e">
        <f>L4*SIN(RADIANS(L9))/SIN(RADIANS(L7))</f>
        <v>#DIV/0!</v>
      </c>
      <c r="M6" s="13">
        <f>SQRT(POWER(M4,2)+POWER(M5,2)-2*M4*M5*COS(RADIANS(M9)))</f>
        <v>20</v>
      </c>
      <c r="N6" s="12">
        <f>C6</f>
        <v>0</v>
      </c>
      <c r="O6" s="12">
        <f>C6</f>
        <v>0</v>
      </c>
      <c r="P6" s="12">
        <f>C6</f>
        <v>0</v>
      </c>
      <c r="Q6" s="13" t="e">
        <f>Q4*SIN(Q9/180*PI())/SIN(Q7/180*PI())</f>
        <v>#DIV/0!</v>
      </c>
      <c r="R6" s="13" t="e">
        <f>R4*SIN(R9/180*PI())/SIN(R7/180*PI())</f>
        <v>#DIV/0!</v>
      </c>
      <c r="S6" s="13">
        <f>S4*SIN(S9/180*PI())/SIN(S7/180*PI())</f>
        <v>0</v>
      </c>
      <c r="T6" s="12">
        <f>C6</f>
        <v>0</v>
      </c>
      <c r="U6" s="12">
        <f>C6</f>
        <v>0</v>
      </c>
      <c r="V6" s="12">
        <f>C6</f>
        <v>0</v>
      </c>
      <c r="W6" s="14">
        <f>W5*SIN(RADIANS(W9))/SIN(RADIANS(W8))</f>
        <v>20</v>
      </c>
      <c r="X6" s="14">
        <f>X5*SIN(RADIANS(X9))/SIN(RADIANS(X8))</f>
        <v>20</v>
      </c>
      <c r="Y6" s="14">
        <f>Y5*SIN(RADIANS(Y9))/SIN(RADIANS(Y8))</f>
        <v>39.94518139018296</v>
      </c>
      <c r="Z6" s="12">
        <f>C6</f>
        <v>0</v>
      </c>
      <c r="AA6" s="12">
        <f>C6</f>
        <v>0</v>
      </c>
      <c r="AB6" s="12">
        <f>C6</f>
        <v>0</v>
      </c>
      <c r="AC6" s="18">
        <f>SIN(RADIANS(AC9))</f>
        <v>0.9986295347545738</v>
      </c>
      <c r="AD6" s="19">
        <f>AC6*10/LARGE($AC$4:$AC$6,1)</f>
        <v>10</v>
      </c>
      <c r="AE6" s="20" t="s">
        <v>13</v>
      </c>
      <c r="AF6" s="9" t="s">
        <v>15</v>
      </c>
      <c r="AG6" s="9">
        <f>IF(AD6&lt;&gt;"",4,0)</f>
        <v>4</v>
      </c>
    </row>
    <row r="7" spans="2:33" ht="15">
      <c r="B7" s="9" t="s">
        <v>16</v>
      </c>
      <c r="C7" s="10">
        <f>Eingabe!E18</f>
        <v>0</v>
      </c>
      <c r="D7" s="11">
        <f>HLOOKUP($F$10,$H$3:$AE$12,5,0)</f>
        <v>57</v>
      </c>
      <c r="E7" s="9">
        <f>IF(C7&gt;0,1,0)</f>
        <v>0</v>
      </c>
      <c r="F7" s="9">
        <f>IF(C7&gt;0,8,0)</f>
        <v>0</v>
      </c>
      <c r="G7" s="9" t="s">
        <v>17</v>
      </c>
      <c r="H7" s="9" t="s">
        <v>13</v>
      </c>
      <c r="I7" s="9" t="s">
        <v>13</v>
      </c>
      <c r="J7" s="14" t="e">
        <f>DEGREES(ACOS((POWER(J5,2)+POWER(J6,2)-POWER(J4,2))/(2*J5*J6)))</f>
        <v>#DIV/0!</v>
      </c>
      <c r="K7" s="12">
        <f>C7</f>
        <v>0</v>
      </c>
      <c r="L7" s="14">
        <f>DEGREES(ASIN(L4*SIN(RADIANS(L8))/L5))</f>
        <v>0</v>
      </c>
      <c r="M7" s="14">
        <f>DEGREES(ACOS((POWER(M5,2)+POWER(M6,2)-POWER(M4,2))/(2*M5*M6)))</f>
        <v>0</v>
      </c>
      <c r="N7" s="12">
        <f>C7</f>
        <v>0</v>
      </c>
      <c r="O7" s="14" t="e">
        <f>DEGREES(ACOS((POWER(O5,2)+POWER(O6,2)-POWER(O4,2))/(2*O5*O6)))</f>
        <v>#DIV/0!</v>
      </c>
      <c r="P7" s="14" t="e">
        <f>DEGREES(ASIN(P4*SIN(RADIANS(P9))/P6))</f>
        <v>#DIV/0!</v>
      </c>
      <c r="Q7" s="12">
        <f>C7</f>
        <v>0</v>
      </c>
      <c r="R7" s="12">
        <f>C7</f>
        <v>0</v>
      </c>
      <c r="S7" s="14">
        <f>180-S8-S9</f>
        <v>57</v>
      </c>
      <c r="T7" s="12">
        <f>C7</f>
        <v>0</v>
      </c>
      <c r="U7" s="14">
        <f>180-U8-U9</f>
        <v>150</v>
      </c>
      <c r="V7" s="14" t="e">
        <f>180-V8-V9</f>
        <v>#DIV/0!</v>
      </c>
      <c r="W7" s="12">
        <f>C7</f>
        <v>0</v>
      </c>
      <c r="X7" s="12">
        <f>C7</f>
        <v>0</v>
      </c>
      <c r="Y7" s="14">
        <f>180-Y8-Y9</f>
        <v>57</v>
      </c>
      <c r="Z7" s="12">
        <f>C7</f>
        <v>0</v>
      </c>
      <c r="AA7" s="12">
        <f>C7</f>
        <v>0</v>
      </c>
      <c r="AB7" s="14">
        <f>180-AB8-AB9</f>
        <v>57</v>
      </c>
      <c r="AC7" s="21">
        <f>C7</f>
        <v>0</v>
      </c>
      <c r="AD7" s="19">
        <f>AC7</f>
        <v>0</v>
      </c>
      <c r="AE7" s="20" t="s">
        <v>13</v>
      </c>
      <c r="AF7" s="9" t="s">
        <v>17</v>
      </c>
      <c r="AG7" s="9">
        <f>IF(AD7&lt;&gt;"",8,0)</f>
        <v>0</v>
      </c>
    </row>
    <row r="8" spans="2:33" ht="15">
      <c r="B8" s="9" t="s">
        <v>18</v>
      </c>
      <c r="C8" s="10">
        <f>Eingabe!N18</f>
        <v>30</v>
      </c>
      <c r="D8" s="11">
        <f>HLOOKUP($F$10,$H$3:$AE$12,6,0)</f>
        <v>30</v>
      </c>
      <c r="E8" s="9">
        <f>IF(C8&gt;0,1,0)</f>
        <v>1</v>
      </c>
      <c r="F8" s="9">
        <f>IF(C8&gt;0,16,0)</f>
        <v>16</v>
      </c>
      <c r="G8" s="9" t="s">
        <v>4</v>
      </c>
      <c r="H8" s="9" t="s">
        <v>13</v>
      </c>
      <c r="I8" s="9" t="s">
        <v>13</v>
      </c>
      <c r="J8" s="14" t="e">
        <f>DEGREES(ACOS((POWER(J4,2)+POWER(J6,2)-POWER(J5,2))/(2*J4*J6)))</f>
        <v>#DIV/0!</v>
      </c>
      <c r="K8" s="14" t="e">
        <f>DEGREES(ASIN(K5*SIN(RADIANS(K7))/K4))</f>
        <v>#DIV/0!</v>
      </c>
      <c r="L8" s="12">
        <f>C8</f>
        <v>30</v>
      </c>
      <c r="M8" s="14" t="e">
        <f>DEGREES(ACOS((POWER(M4,2)+POWER(M6,2)-POWER(M5,2))/(2*M4*M6)))</f>
        <v>#DIV/0!</v>
      </c>
      <c r="N8" s="14" t="e">
        <f>180-N7-N9</f>
        <v>#DIV/0!</v>
      </c>
      <c r="O8" s="12">
        <f>C8</f>
        <v>30</v>
      </c>
      <c r="P8" s="14" t="e">
        <f>180-P7-P9</f>
        <v>#DIV/0!</v>
      </c>
      <c r="Q8" s="12">
        <f>C8</f>
        <v>30</v>
      </c>
      <c r="R8" s="14">
        <f>180-R7-R9</f>
        <v>87</v>
      </c>
      <c r="S8" s="12">
        <f>C8</f>
        <v>30</v>
      </c>
      <c r="T8" s="13" t="e">
        <f>DEGREES(ACOS((POWER(T4,2)+POWER(T6,2)-POWER(T5,2))/(2*T4*T6)))</f>
        <v>#DIV/0!</v>
      </c>
      <c r="U8" s="12">
        <f>C8</f>
        <v>30</v>
      </c>
      <c r="V8" s="14" t="e">
        <f>DEGREES(ASIN(V5*SIN(RADIANS(V9))/V6))</f>
        <v>#DIV/0!</v>
      </c>
      <c r="W8" s="12">
        <f>C8</f>
        <v>30</v>
      </c>
      <c r="X8" s="14">
        <f>180-X7-X9</f>
        <v>87</v>
      </c>
      <c r="Y8" s="12">
        <f>C8</f>
        <v>30</v>
      </c>
      <c r="Z8" s="12">
        <f>C8</f>
        <v>30</v>
      </c>
      <c r="AA8" s="14">
        <f>180-AA7-AA9</f>
        <v>87</v>
      </c>
      <c r="AB8" s="12">
        <f>C8</f>
        <v>30</v>
      </c>
      <c r="AC8" s="21">
        <f>C8</f>
        <v>30</v>
      </c>
      <c r="AD8" s="19">
        <f>AC8</f>
        <v>30</v>
      </c>
      <c r="AE8" s="20" t="s">
        <v>13</v>
      </c>
      <c r="AF8" s="9" t="s">
        <v>4</v>
      </c>
      <c r="AG8" s="9">
        <f>IF(AD8&lt;&gt;"",16,0)</f>
        <v>16</v>
      </c>
    </row>
    <row r="9" spans="2:33" ht="15">
      <c r="B9" s="9" t="s">
        <v>19</v>
      </c>
      <c r="C9" s="10">
        <f>Eingabe!H2</f>
        <v>93</v>
      </c>
      <c r="D9" s="11">
        <f>HLOOKUP($F$10,$H$3:$AE$12,7,0)</f>
        <v>93</v>
      </c>
      <c r="E9" s="9">
        <f>IF(C9&gt;0,1,0)</f>
        <v>1</v>
      </c>
      <c r="F9" s="9">
        <f>IF(C9&gt;0,32,0)</f>
        <v>32</v>
      </c>
      <c r="G9" s="9" t="s">
        <v>20</v>
      </c>
      <c r="H9" s="9" t="s">
        <v>13</v>
      </c>
      <c r="I9" s="9" t="s">
        <v>13</v>
      </c>
      <c r="J9" s="14" t="e">
        <f>DEGREES(ACOS((POWER(J4,2)+POWER(J5,2)-POWER(J6,2))/(2*J4*J5)))</f>
        <v>#DIV/0!</v>
      </c>
      <c r="K9" s="14" t="e">
        <f>180-K7-K8</f>
        <v>#DIV/0!</v>
      </c>
      <c r="L9" s="14">
        <f>180-L7-L8</f>
        <v>150</v>
      </c>
      <c r="M9" s="12">
        <f>C9</f>
        <v>93</v>
      </c>
      <c r="N9" s="14" t="e">
        <f>DEGREES(ASIN(N6*SIN(RADIANS(N7))/N4))</f>
        <v>#DIV/0!</v>
      </c>
      <c r="O9" s="13" t="e">
        <f>DEGREES(ACOS((POWER(O4,2)+POWER(O5,2)-POWER(O6,2))/(2*O4*O5)))</f>
        <v>#DIV/0!</v>
      </c>
      <c r="P9" s="12">
        <f>C9</f>
        <v>93</v>
      </c>
      <c r="Q9" s="14">
        <f>180-Q8-Q7</f>
        <v>150</v>
      </c>
      <c r="R9" s="12">
        <f>C9</f>
        <v>93</v>
      </c>
      <c r="S9" s="12">
        <f>C9</f>
        <v>93</v>
      </c>
      <c r="T9" s="13">
        <f>DEGREES(ACOS((POWER(T4,2)+POWER(T5,2)-POWER(T6,2))/(2*T4*T5)))</f>
        <v>0</v>
      </c>
      <c r="U9" s="14">
        <f>DEGREES(ASIN(U6*SIN(RADIANS(U8))/U5))</f>
        <v>0</v>
      </c>
      <c r="V9" s="12">
        <f>C9</f>
        <v>93</v>
      </c>
      <c r="W9" s="14">
        <f>180-W8-W7</f>
        <v>150</v>
      </c>
      <c r="X9" s="12">
        <f>C9</f>
        <v>93</v>
      </c>
      <c r="Y9" s="12">
        <f>C9</f>
        <v>93</v>
      </c>
      <c r="Z9" s="14">
        <f>180-Z7-Z8</f>
        <v>150</v>
      </c>
      <c r="AA9" s="12">
        <f>C9</f>
        <v>93</v>
      </c>
      <c r="AB9" s="12">
        <f>C9</f>
        <v>93</v>
      </c>
      <c r="AC9" s="21">
        <f>C9</f>
        <v>93</v>
      </c>
      <c r="AD9" s="19">
        <f>AC9</f>
        <v>93</v>
      </c>
      <c r="AE9" s="20" t="s">
        <v>13</v>
      </c>
      <c r="AF9" s="9" t="s">
        <v>20</v>
      </c>
      <c r="AG9" s="9">
        <f>IF(AD9&lt;&gt;"",32,0)</f>
        <v>32</v>
      </c>
    </row>
    <row r="10" spans="2:31" ht="15">
      <c r="B10" s="9" t="s">
        <v>3</v>
      </c>
      <c r="D10" s="11">
        <f>HLOOKUP($F$10,$H$3:$AE$12,8,0)</f>
        <v>16.77341135890848</v>
      </c>
      <c r="E10" s="22">
        <f>SUM(E4:E9)</f>
        <v>3</v>
      </c>
      <c r="F10" s="22">
        <f>IF(E10&lt;3,1,IF(E10&gt;3,2,SUM(F4:F9)))</f>
        <v>50</v>
      </c>
      <c r="G10" s="9" t="s">
        <v>21</v>
      </c>
      <c r="H10" s="9" t="s">
        <v>13</v>
      </c>
      <c r="I10" s="9" t="s">
        <v>13</v>
      </c>
      <c r="J10" s="14" t="e">
        <f>J5*SIN(J7/180*PI())</f>
        <v>#DIV/0!</v>
      </c>
      <c r="K10" s="14">
        <f>K5*SIN(K7/180*PI())</f>
        <v>0</v>
      </c>
      <c r="L10" s="14">
        <f>L5*SIN(L7/180*PI())</f>
        <v>0</v>
      </c>
      <c r="M10" s="14">
        <f>M5*SIN(M7/180*PI())</f>
        <v>0</v>
      </c>
      <c r="N10" s="14" t="e">
        <f>N5*SIN(N7/180*PI())</f>
        <v>#DIV/0!</v>
      </c>
      <c r="O10" s="14" t="e">
        <f>O5*SIN(O7/180*PI())</f>
        <v>#DIV/0!</v>
      </c>
      <c r="P10" s="14" t="e">
        <f>P5*SIN(P7/180*PI())</f>
        <v>#DIV/0!</v>
      </c>
      <c r="Q10" s="14" t="e">
        <f>Q5*SIN(Q7/180*PI())</f>
        <v>#DIV/0!</v>
      </c>
      <c r="R10" s="14" t="e">
        <f>R5*SIN(R7/180*PI())</f>
        <v>#DIV/0!</v>
      </c>
      <c r="S10" s="14">
        <f>S5*SIN(S7/180*PI())</f>
        <v>0</v>
      </c>
      <c r="T10" s="14">
        <f>T5*SIN(T7/180*PI())</f>
        <v>0</v>
      </c>
      <c r="U10" s="14">
        <f>U5*SIN(U7/180*PI())</f>
        <v>9.999999999999998</v>
      </c>
      <c r="V10" s="14" t="e">
        <f>V5*SIN(V7/180*PI())</f>
        <v>#DIV/0!</v>
      </c>
      <c r="W10" s="14">
        <f>W5*SIN(W7/180*PI())</f>
        <v>0</v>
      </c>
      <c r="X10" s="14">
        <f>X5*SIN(X7/180*PI())</f>
        <v>0</v>
      </c>
      <c r="Y10" s="14">
        <f>Y5*SIN(Y7/180*PI())</f>
        <v>16.77341135890848</v>
      </c>
      <c r="Z10" s="14">
        <f>Z5*SIN(Z7/180*PI())</f>
        <v>0</v>
      </c>
      <c r="AA10" s="14">
        <f>AA5*SIN(AA7/180*PI())</f>
        <v>0</v>
      </c>
      <c r="AB10" s="14">
        <f>AB5*SIN(AB7/180*PI())</f>
        <v>0</v>
      </c>
      <c r="AC10" s="18">
        <f>AC5*SIN(AC7/180*PI())</f>
        <v>0</v>
      </c>
      <c r="AD10" s="19">
        <f>AD5*SIN(AD7/180*PI())</f>
        <v>0</v>
      </c>
      <c r="AE10" s="20" t="s">
        <v>13</v>
      </c>
    </row>
    <row r="11" spans="2:31" ht="15">
      <c r="B11" s="9" t="s">
        <v>6</v>
      </c>
      <c r="D11" s="11">
        <f>HLOOKUP($F$10,$H$3:$AE$12,9,0)</f>
        <v>10.892780700300545</v>
      </c>
      <c r="G11" s="9" t="s">
        <v>22</v>
      </c>
      <c r="H11" s="9" t="s">
        <v>13</v>
      </c>
      <c r="I11" s="9" t="s">
        <v>13</v>
      </c>
      <c r="J11" s="14" t="e">
        <f>J5*COS(J7/180*PI())</f>
        <v>#DIV/0!</v>
      </c>
      <c r="K11" s="14">
        <f>K5*COS(K7/180*PI())</f>
        <v>20</v>
      </c>
      <c r="L11" s="14">
        <f>L5*COS(L7/180*PI())</f>
        <v>20</v>
      </c>
      <c r="M11" s="14">
        <f>M5*COS(M7/180*PI())</f>
        <v>20</v>
      </c>
      <c r="N11" s="14" t="e">
        <f>N5*COS(N7/180*PI())</f>
        <v>#DIV/0!</v>
      </c>
      <c r="O11" s="14" t="e">
        <f>O5*COS(O7/180*PI())</f>
        <v>#DIV/0!</v>
      </c>
      <c r="P11" s="14" t="e">
        <f>P5*COS(P7/180*PI())</f>
        <v>#DIV/0!</v>
      </c>
      <c r="Q11" s="14" t="e">
        <f>Q5*COS(Q7/180*PI())</f>
        <v>#DIV/0!</v>
      </c>
      <c r="R11" s="14" t="e">
        <f>R5*COS(R7/180*PI())</f>
        <v>#DIV/0!</v>
      </c>
      <c r="S11" s="14">
        <f>S5*COS(S7/180*PI())</f>
        <v>0</v>
      </c>
      <c r="T11" s="14">
        <f>T5*COS(T7/180*PI())</f>
        <v>20</v>
      </c>
      <c r="U11" s="14">
        <f>U5*COS(U7/180*PI())</f>
        <v>-17.320508075688775</v>
      </c>
      <c r="V11" s="14" t="e">
        <f>V5*COS(V7/180*PI())</f>
        <v>#DIV/0!</v>
      </c>
      <c r="W11" s="14">
        <f>W5*COS(W7/180*PI())</f>
        <v>20</v>
      </c>
      <c r="X11" s="14">
        <f>X5*COS(X7/180*PI())</f>
        <v>20</v>
      </c>
      <c r="Y11" s="14">
        <f>Y5*COS(Y7/180*PI())</f>
        <v>10.892780700300545</v>
      </c>
      <c r="Z11" s="14">
        <f>Z5*COS(Z7/180*PI())</f>
        <v>0</v>
      </c>
      <c r="AA11" s="14">
        <f>AA5*COS(AA7/180*PI())</f>
        <v>0</v>
      </c>
      <c r="AB11" s="14">
        <f>AB5*COS(AB7/180*PI())</f>
        <v>0</v>
      </c>
      <c r="AC11" s="18">
        <f>AC5*COS(AC7/180*PI())</f>
        <v>0.49999999999999994</v>
      </c>
      <c r="AD11" s="19">
        <f>AD5*COS(AD7/180*PI())</f>
        <v>5.0068617299896045</v>
      </c>
      <c r="AE11" s="20" t="s">
        <v>13</v>
      </c>
    </row>
    <row r="12" spans="2:31" ht="15">
      <c r="B12" s="9" t="s">
        <v>7</v>
      </c>
      <c r="D12" s="11">
        <f>HLOOKUP($F$10,$H$3:$AE$12,10,0)</f>
        <v>29.052400689882425</v>
      </c>
      <c r="G12" s="9" t="s">
        <v>23</v>
      </c>
      <c r="H12" s="9" t="s">
        <v>13</v>
      </c>
      <c r="I12" s="9" t="s">
        <v>13</v>
      </c>
      <c r="J12" s="14" t="e">
        <f>J4*COS(J8/180*PI())</f>
        <v>#DIV/0!</v>
      </c>
      <c r="K12" s="14" t="e">
        <f>K4*COS(K8/180*PI())</f>
        <v>#DIV/0!</v>
      </c>
      <c r="L12" s="14">
        <f>L4*COS(L8/180*PI())</f>
        <v>0</v>
      </c>
      <c r="M12" s="14" t="e">
        <f>M4*COS(M8/180*PI())</f>
        <v>#DIV/0!</v>
      </c>
      <c r="N12" s="14" t="e">
        <f>N4*COS(N8/180*PI())</f>
        <v>#DIV/0!</v>
      </c>
      <c r="O12" s="14">
        <f>O4*COS(O8/180*PI())</f>
        <v>0</v>
      </c>
      <c r="P12" s="14" t="e">
        <f>P4*COS(P8/180*PI())</f>
        <v>#DIV/0!</v>
      </c>
      <c r="Q12" s="14">
        <f>Q4*COS(Q8/180*PI())</f>
        <v>0</v>
      </c>
      <c r="R12" s="14">
        <f>R4*COS(R8/180*PI())</f>
        <v>0</v>
      </c>
      <c r="S12" s="14">
        <f>S4*COS(S8/180*PI())</f>
        <v>0</v>
      </c>
      <c r="T12" s="14" t="e">
        <f>T4*COS(T8/180*PI())</f>
        <v>#DIV/0!</v>
      </c>
      <c r="U12" s="14">
        <f>U4*COS(U8/180*PI())</f>
        <v>17.320508075688775</v>
      </c>
      <c r="V12" s="14" t="e">
        <f>V4*COS(V8/180*PI())</f>
        <v>#DIV/0!</v>
      </c>
      <c r="W12" s="14">
        <f>W4*COS(W8/180*PI())</f>
        <v>0</v>
      </c>
      <c r="X12" s="14">
        <f>X4*COS(X8/180*PI())</f>
        <v>0</v>
      </c>
      <c r="Y12" s="14">
        <f>Y4*COS(Y8/180*PI())</f>
        <v>29.052400689882425</v>
      </c>
      <c r="Z12" s="14">
        <f>Z4*COS(Z8/180*PI())</f>
        <v>0</v>
      </c>
      <c r="AA12" s="14">
        <f>AA4*COS(AA8/180*PI())</f>
        <v>0</v>
      </c>
      <c r="AB12" s="14">
        <f>AB4*COS(AB8/180*PI())</f>
        <v>0</v>
      </c>
      <c r="AC12" s="23">
        <f>AC4*COS(AC8/180*PI())</f>
        <v>0</v>
      </c>
      <c r="AD12" s="24">
        <f>AD4*COS(AD8/180*PI())</f>
        <v>0</v>
      </c>
      <c r="AE12" s="25" t="s">
        <v>13</v>
      </c>
    </row>
    <row r="13" spans="14:21" ht="15">
      <c r="N13" s="26"/>
      <c r="O13" s="26"/>
      <c r="P13" s="26"/>
      <c r="Q13" s="13"/>
      <c r="R13" s="26"/>
      <c r="S13" s="26"/>
      <c r="T13" s="26"/>
      <c r="U13" s="26"/>
    </row>
    <row r="14" spans="2:21" ht="15">
      <c r="B14" s="27" t="str">
        <f>IF(F10=56,B19,IF(E10&lt;3,B16,IF(E10=3,B17,IF(E10&gt;3,B18,"ERROR"))))</f>
        <v>Die Ergebnisse stehen in den grünen Feldern.</v>
      </c>
      <c r="C14" s="27"/>
      <c r="D14" s="27"/>
      <c r="E14" s="27"/>
      <c r="F14" s="27"/>
      <c r="G14" s="27"/>
      <c r="H14" s="27"/>
      <c r="I14" s="27"/>
      <c r="N14" s="26"/>
      <c r="R14" s="26"/>
      <c r="S14" s="26"/>
      <c r="T14" s="26"/>
      <c r="U14" s="26"/>
    </row>
    <row r="15" spans="10:17" ht="15">
      <c r="J15" s="26"/>
      <c r="K15" s="26"/>
      <c r="L15" s="26"/>
      <c r="M15" s="26"/>
      <c r="N15" s="26"/>
      <c r="O15" s="26"/>
      <c r="P15" s="26"/>
      <c r="Q15" s="26"/>
    </row>
    <row r="16" spans="2:14" ht="15">
      <c r="B16" s="27" t="s">
        <v>24</v>
      </c>
      <c r="C16" s="27"/>
      <c r="D16" s="27"/>
      <c r="E16" s="27"/>
      <c r="F16" s="27"/>
      <c r="G16" s="27"/>
      <c r="H16" s="27"/>
      <c r="I16" s="27"/>
      <c r="J16" s="26"/>
      <c r="K16" s="26"/>
      <c r="L16" s="26"/>
      <c r="M16" s="26"/>
      <c r="N16" s="26"/>
    </row>
    <row r="17" spans="2:9" ht="15">
      <c r="B17" s="27" t="s">
        <v>25</v>
      </c>
      <c r="C17" s="27"/>
      <c r="D17" s="27"/>
      <c r="E17" s="27"/>
      <c r="F17" s="27"/>
      <c r="G17" s="27"/>
      <c r="H17" s="27"/>
      <c r="I17" s="27"/>
    </row>
    <row r="18" spans="2:9" ht="15">
      <c r="B18" s="27" t="s">
        <v>26</v>
      </c>
      <c r="C18" s="27"/>
      <c r="D18" s="27"/>
      <c r="E18" s="27"/>
      <c r="F18" s="27"/>
      <c r="G18" s="27"/>
      <c r="H18" s="27"/>
      <c r="I18" s="27"/>
    </row>
    <row r="19" spans="2:9" ht="15">
      <c r="B19" s="27" t="s">
        <v>27</v>
      </c>
      <c r="C19" s="27"/>
      <c r="D19" s="27"/>
      <c r="E19" s="27"/>
      <c r="F19" s="27"/>
      <c r="G19" s="27"/>
      <c r="H19" s="27"/>
      <c r="I19" s="27"/>
    </row>
    <row r="21" spans="2:4" ht="15">
      <c r="B21" s="28" t="s">
        <v>28</v>
      </c>
      <c r="C21" s="28"/>
      <c r="D21" s="11">
        <f>D6*D10/2</f>
        <v>335.0084796318772</v>
      </c>
    </row>
  </sheetData>
  <sheetProtection sheet="1" objects="1" scenarios="1"/>
  <mergeCells count="6">
    <mergeCell ref="B14:I14"/>
    <mergeCell ref="B16:I16"/>
    <mergeCell ref="B17:I17"/>
    <mergeCell ref="B18:I18"/>
    <mergeCell ref="B19:I19"/>
    <mergeCell ref="B21:C2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Milles</dc:creator>
  <cp:keywords/>
  <dc:description/>
  <cp:lastModifiedBy>Roland Milles</cp:lastModifiedBy>
  <dcterms:created xsi:type="dcterms:W3CDTF">2011-10-17T19:21:43Z</dcterms:created>
  <dcterms:modified xsi:type="dcterms:W3CDTF">2011-10-19T21:00:23Z</dcterms:modified>
  <cp:category/>
  <cp:version/>
  <cp:contentType/>
  <cp:contentStatus/>
  <cp:revision>42</cp:revision>
</cp:coreProperties>
</file>